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mgbp/Documents/Britt/F&amp;F/"/>
    </mc:Choice>
  </mc:AlternateContent>
  <xr:revisionPtr revIDLastSave="0" documentId="13_ncr:1_{8A935AA1-52A8-7747-8E8C-5EA89C6B4C27}" xr6:coauthVersionLast="47" xr6:coauthVersionMax="47" xr10:uidLastSave="{00000000-0000-0000-0000-000000000000}"/>
  <bookViews>
    <workbookView xWindow="0" yWindow="500" windowWidth="33600" windowHeight="18800" xr2:uid="{3F7DA6E2-8827-A342-A434-C722958F3423}"/>
  </bookViews>
  <sheets>
    <sheet name="Calculator" sheetId="2" r:id="rId1"/>
    <sheet name="price list" sheetId="3" r:id="rId2"/>
  </sheets>
  <definedNames>
    <definedName name="_xlnm.Print_Area" localSheetId="0">Calculator!$A$1:$L$62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2" l="1"/>
  <c r="D21" i="2"/>
  <c r="C14" i="2"/>
  <c r="B26" i="2" l="1"/>
  <c r="D26" i="2" s="1"/>
  <c r="D25" i="2" s="1"/>
  <c r="C19" i="2"/>
  <c r="D19" i="2" s="1"/>
  <c r="C44" i="2"/>
  <c r="D22" i="3"/>
  <c r="E24" i="3" s="1"/>
  <c r="C30" i="2"/>
  <c r="D30" i="2" s="1"/>
  <c r="B51" i="2"/>
  <c r="B50" i="2"/>
  <c r="B49" i="2"/>
  <c r="C50" i="2"/>
  <c r="C49" i="2"/>
  <c r="B40" i="3"/>
  <c r="C51" i="2" s="1"/>
  <c r="B26" i="3"/>
  <c r="C42" i="2" s="1"/>
  <c r="B6" i="3"/>
  <c r="C46" i="2"/>
  <c r="B22" i="2"/>
  <c r="D22" i="2" s="1"/>
  <c r="C31" i="2"/>
  <c r="D31" i="2" s="1"/>
  <c r="D58" i="2"/>
  <c r="D57" i="2"/>
  <c r="D36" i="2"/>
  <c r="D24" i="2"/>
  <c r="E26" i="3" l="1"/>
  <c r="E27" i="3"/>
  <c r="E28" i="3"/>
  <c r="E34" i="3"/>
  <c r="E29" i="3"/>
  <c r="E33" i="3"/>
  <c r="E25" i="3"/>
  <c r="B42" i="2" s="1"/>
  <c r="B44" i="2" s="1"/>
  <c r="D44" i="2" s="1"/>
  <c r="D51" i="2"/>
  <c r="C20" i="2"/>
  <c r="D50" i="2"/>
  <c r="D49" i="2"/>
  <c r="B46" i="2" l="1"/>
  <c r="D46" i="2" s="1"/>
  <c r="D42" i="2"/>
  <c r="D20" i="2"/>
  <c r="C23" i="2"/>
  <c r="D23" i="2" s="1"/>
  <c r="D16" i="2" l="1"/>
  <c r="D34" i="2"/>
  <c r="D53" i="2" l="1"/>
  <c r="C56" i="2" s="1"/>
  <c r="D56" i="2" s="1"/>
  <c r="D55" i="2" l="1"/>
  <c r="D60" i="2" s="1"/>
  <c r="D62" i="2" s="1"/>
</calcChain>
</file>

<file path=xl/sharedStrings.xml><?xml version="1.0" encoding="utf-8"?>
<sst xmlns="http://schemas.openxmlformats.org/spreadsheetml/2006/main" count="115" uniqueCount="92">
  <si>
    <t xml:space="preserve">flower frog </t>
  </si>
  <si>
    <t>price</t>
  </si>
  <si>
    <t>bud vase</t>
  </si>
  <si>
    <t>flower cloud</t>
  </si>
  <si>
    <t xml:space="preserve">seasonal vase arrangement </t>
  </si>
  <si>
    <t>PERSONAL FLORALS //</t>
  </si>
  <si>
    <t>CEREMONY STYLING //</t>
  </si>
  <si>
    <t>RECEPTION STYLING //</t>
  </si>
  <si>
    <t>Sub Total</t>
  </si>
  <si>
    <t xml:space="preserve">Price Guide </t>
  </si>
  <si>
    <t xml:space="preserve">Premium long stem white rose bouquet </t>
  </si>
  <si>
    <t xml:space="preserve">seasonal bouquet combo of foliage and florals </t>
  </si>
  <si>
    <t xml:space="preserve">1.5m free standng seating chart - design and printing </t>
  </si>
  <si>
    <t>Bridal Table Feature - suitable for 8 person bridal table</t>
  </si>
  <si>
    <t xml:space="preserve">Reception table arrangement options </t>
  </si>
  <si>
    <t>Event Production</t>
  </si>
  <si>
    <t>TOTAL SPEND</t>
  </si>
  <si>
    <t>Plus GST 10%</t>
  </si>
  <si>
    <t>TOTAL AMOUNT DUE</t>
  </si>
  <si>
    <t>compote medium</t>
  </si>
  <si>
    <t>compote small</t>
  </si>
  <si>
    <t>dinner candle - glass sleeve</t>
  </si>
  <si>
    <t>3 cylinder candle clusters</t>
  </si>
  <si>
    <t xml:space="preserve">linen napkin </t>
  </si>
  <si>
    <t>table runner - price perM</t>
  </si>
  <si>
    <t>premium bridal boquet w/ orchid</t>
  </si>
  <si>
    <t>CEREMONY BACKDROP OPTIONS (link to examples)</t>
  </si>
  <si>
    <t xml:space="preserve">A5 Menu / name card  p/person </t>
  </si>
  <si>
    <t xml:space="preserve">late night packdown fee </t>
  </si>
  <si>
    <t>Travel Fees may apply if outside Melbourne or Yarra Valley Areas</t>
  </si>
  <si>
    <t>Column2</t>
  </si>
  <si>
    <t>qty</t>
  </si>
  <si>
    <t>white arch arbour w/ floral clusters</t>
  </si>
  <si>
    <t xml:space="preserve">Rectangle stand w/ floral clusters </t>
  </si>
  <si>
    <t>Diamond backdrop w/ floral clusters</t>
  </si>
  <si>
    <t xml:space="preserve">Ground floral nest </t>
  </si>
  <si>
    <t>Floral Pillars</t>
  </si>
  <si>
    <t>Hexagon w/ 2 floral pieces</t>
  </si>
  <si>
    <t xml:space="preserve">Arbour Arrangement Medium </t>
  </si>
  <si>
    <t>Arbour Arrangement Small</t>
  </si>
  <si>
    <t>Arbour Arrangement L shape large</t>
  </si>
  <si>
    <t>1m free standing welcome sign - foam board - design and printing</t>
  </si>
  <si>
    <t xml:space="preserve">Bouquet styles </t>
  </si>
  <si>
    <t>Bridesmaids Bouquet - smaller than brides - simialr style</t>
  </si>
  <si>
    <t xml:space="preserve">SKETCHES AND EXAMPLES - LONG TABLES </t>
  </si>
  <si>
    <t xml:space="preserve">Number of guests </t>
  </si>
  <si>
    <t xml:space="preserve">Number of Tables </t>
  </si>
  <si>
    <t xml:space="preserve">approx # of people per table </t>
  </si>
  <si>
    <t xml:space="preserve">sketches below reflex one side of the table - ie 23 people per table equates to 12 people on either side of the long tables </t>
  </si>
  <si>
    <t>90 GUESTS ACROSS X4 LONG TABLES - APPROX 23 PEOPLE PER TABLE</t>
  </si>
  <si>
    <t>Note: This is a rough guide around what your wedding budget might need to look like - we highly recommend sending us your wishlist and we can put together a proposal for you based on your needs and budget! Happy Planning!</t>
  </si>
  <si>
    <t xml:space="preserve">BRIDAL TABLE LAYOUT EXAMPLE </t>
  </si>
  <si>
    <t>We suggest to have a combination of different style arrangements on the bridal table to create height and interest (this also helps with budget opposed to having a full floral piece down the length of the table)</t>
  </si>
  <si>
    <t>ITEM</t>
  </si>
  <si>
    <t>PRICE</t>
  </si>
  <si>
    <t>Column1</t>
  </si>
  <si>
    <t xml:space="preserve">NUMBER OF ARRANGEMENTS REQUIRED </t>
  </si>
  <si>
    <t xml:space="preserve">NUMBER OF GUESTS </t>
  </si>
  <si>
    <t>ARRANGEMENT STYLE</t>
  </si>
  <si>
    <t>APPROX NUMBER OF ARRANGEMENTS NEEDED</t>
  </si>
  <si>
    <t>Step three: Choose décor items:</t>
  </si>
  <si>
    <t xml:space="preserve">THE CALCULATOR SHOULD AUTO-FILL SUGGESTED NUMBER OF FLORALS / CANDLES </t>
  </si>
  <si>
    <t xml:space="preserve">ie 9 round tables of 10 or 4 long tables of 23 people </t>
  </si>
  <si>
    <t>LABOUR - On the Day - SET UP minimum 3 hours per staff member - please discuss labour requirements with us - typically minimum 2 staff members required</t>
  </si>
  <si>
    <t>Primary Buttonhole</t>
  </si>
  <si>
    <t xml:space="preserve">Wedding Party &amp; Family Buttonhole </t>
  </si>
  <si>
    <t>We suggest to do petals for 1/3 of your guest count (the above will auto generate)</t>
  </si>
  <si>
    <t xml:space="preserve">* price varies depending on number in bridal party - please ask for a quote </t>
  </si>
  <si>
    <t>Step two: choose supplimentary florals the qty below will auto fill or remove qty if not required:</t>
  </si>
  <si>
    <t xml:space="preserve">MANUALLY UPDATE QTY'S NEEDED FOR PERSONAL FLORALS </t>
  </si>
  <si>
    <t>Step one: Choose primary florals - we suggest 1 medium floral arrangement per 10 people - the below will auto fill</t>
  </si>
  <si>
    <t xml:space="preserve">We suggest x4 dinner candles per flower arrangement - ie 9x4 = 36 </t>
  </si>
  <si>
    <t>or one candle cylinder cluster (3 vases)  per 10 people approx</t>
  </si>
  <si>
    <t>Service Fee &amp; Floral Prep - % of floral spend</t>
  </si>
  <si>
    <t xml:space="preserve"> For fuller tables, we suggest a combo one 1 medium arrangement and one small arrangement per 8-10 people) w/ candles to compliment </t>
  </si>
  <si>
    <t xml:space="preserve">  We suggest minimum 1 arrangement for every 8-10 people (4-6 each side of table when looking at the sketch below)  </t>
  </si>
  <si>
    <t>select  from dropdown box</t>
  </si>
  <si>
    <t>STEP TWO: select  from dropdown box</t>
  </si>
  <si>
    <t>STEP THREE: update qtys</t>
  </si>
  <si>
    <t xml:space="preserve">Combo of medium flower cloud infront of couple, compotes, bud vases and candles </t>
  </si>
  <si>
    <t>Throwing petals - loose in box (minimum 30 people)</t>
  </si>
  <si>
    <t>change qty's as needed</t>
  </si>
  <si>
    <t>If additional décor (napkins, table runners, menus) aren't required, remove the qty above</t>
  </si>
  <si>
    <t>STEP ONE - COMPLETE NUMBER OF GUESTS &amp; NUMBER OF TABLES BELOW</t>
  </si>
  <si>
    <t>PRICE GUIDE</t>
  </si>
  <si>
    <t>CEREMONY EXAMPLES </t>
  </si>
  <si>
    <t>SERVICE GUIDE</t>
  </si>
  <si>
    <t>F&amp;F INSTAGRAM</t>
  </si>
  <si>
    <t>click HERE for past event example</t>
  </si>
  <si>
    <t>click the HERE for past event example</t>
  </si>
  <si>
    <t>Flower girl bouquet - smaller than bridesmaids</t>
  </si>
  <si>
    <t xml:space="preserve">Wrist corsarge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</si>
</sst>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i/>
      <sz val="10"/>
      <color theme="1"/>
      <name val="Arial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i/>
      <sz val="9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i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0"/>
      <color theme="1"/>
      <name val="Calibri"/>
      <family val="2"/>
    </font>
    <font>
      <b/>
      <sz val="10.5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FD8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9E1F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AE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CEE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124">
    <xf numFmtId="0" fontId="0" fillId="0" borderId="0" xfId="0"/>
    <xf numFmtId="44" fontId="0" fillId="0" borderId="0" xfId="1" applyFont="1"/>
    <xf numFmtId="0" fontId="6" fillId="0" borderId="0" xfId="0" applyFont="1"/>
    <xf numFmtId="0" fontId="8" fillId="0" borderId="0" xfId="0" applyFont="1"/>
    <xf numFmtId="44" fontId="6" fillId="0" borderId="0" xfId="1" applyFont="1"/>
    <xf numFmtId="44" fontId="8" fillId="0" borderId="0" xfId="1" applyFont="1"/>
    <xf numFmtId="0" fontId="11" fillId="0" borderId="0" xfId="0" applyFont="1"/>
    <xf numFmtId="0" fontId="13" fillId="0" borderId="0" xfId="0" applyFont="1"/>
    <xf numFmtId="44" fontId="0" fillId="4" borderId="0" xfId="1" applyFont="1" applyFill="1"/>
    <xf numFmtId="0" fontId="5" fillId="4" borderId="0" xfId="0" applyFont="1" applyFill="1"/>
    <xf numFmtId="0" fontId="6" fillId="4" borderId="0" xfId="0" applyFont="1" applyFill="1"/>
    <xf numFmtId="0" fontId="11" fillId="0" borderId="0" xfId="0" applyFont="1" applyAlignment="1">
      <alignment wrapText="1"/>
    </xf>
    <xf numFmtId="0" fontId="14" fillId="0" borderId="0" xfId="0" applyFont="1"/>
    <xf numFmtId="44" fontId="6" fillId="4" borderId="0" xfId="1" applyFont="1" applyFill="1"/>
    <xf numFmtId="44" fontId="11" fillId="0" borderId="0" xfId="1" applyFont="1"/>
    <xf numFmtId="44" fontId="12" fillId="0" borderId="0" xfId="1" applyFont="1"/>
    <xf numFmtId="0" fontId="3" fillId="0" borderId="1" xfId="0" applyFont="1" applyBorder="1"/>
    <xf numFmtId="0" fontId="0" fillId="0" borderId="1" xfId="0" applyBorder="1"/>
    <xf numFmtId="0" fontId="0" fillId="0" borderId="0" xfId="0" applyAlignment="1">
      <alignment wrapText="1"/>
    </xf>
    <xf numFmtId="44" fontId="5" fillId="4" borderId="0" xfId="1" applyFont="1" applyFill="1"/>
    <xf numFmtId="44" fontId="0" fillId="0" borderId="0" xfId="1" applyFont="1" applyFill="1"/>
    <xf numFmtId="0" fontId="16" fillId="0" borderId="0" xfId="0" applyFont="1"/>
    <xf numFmtId="0" fontId="3" fillId="4" borderId="1" xfId="0" applyFont="1" applyFill="1" applyBorder="1" applyAlignment="1">
      <alignment wrapText="1"/>
    </xf>
    <xf numFmtId="0" fontId="18" fillId="0" borderId="0" xfId="0" applyFont="1" applyAlignment="1">
      <alignment horizontal="center" wrapText="1"/>
    </xf>
    <xf numFmtId="44" fontId="0" fillId="4" borderId="1" xfId="1" applyFont="1" applyFill="1" applyBorder="1"/>
    <xf numFmtId="44" fontId="2" fillId="4" borderId="0" xfId="1" applyFont="1" applyFill="1" applyBorder="1" applyAlignment="1">
      <alignment wrapText="1"/>
    </xf>
    <xf numFmtId="44" fontId="2" fillId="4" borderId="0" xfId="1" applyFont="1" applyFill="1" applyBorder="1"/>
    <xf numFmtId="0" fontId="0" fillId="0" borderId="1" xfId="0" applyBorder="1" applyAlignment="1">
      <alignment wrapText="1"/>
    </xf>
    <xf numFmtId="0" fontId="0" fillId="4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44" fontId="0" fillId="3" borderId="1" xfId="1" applyFont="1" applyFill="1" applyBorder="1"/>
    <xf numFmtId="44" fontId="0" fillId="4" borderId="4" xfId="1" applyFont="1" applyFill="1" applyBorder="1" applyAlignment="1">
      <alignment wrapText="1"/>
    </xf>
    <xf numFmtId="44" fontId="0" fillId="3" borderId="4" xfId="1" applyFont="1" applyFill="1" applyBorder="1" applyAlignment="1">
      <alignment wrapText="1"/>
    </xf>
    <xf numFmtId="44" fontId="0" fillId="4" borderId="5" xfId="1" applyFont="1" applyFill="1" applyBorder="1"/>
    <xf numFmtId="44" fontId="0" fillId="4" borderId="3" xfId="1" applyFont="1" applyFill="1" applyBorder="1"/>
    <xf numFmtId="44" fontId="0" fillId="4" borderId="6" xfId="1" applyFont="1" applyFill="1" applyBorder="1" applyAlignment="1">
      <alignment wrapText="1"/>
    </xf>
    <xf numFmtId="0" fontId="0" fillId="5" borderId="0" xfId="0" applyFill="1"/>
    <xf numFmtId="0" fontId="0" fillId="0" borderId="8" xfId="0" applyBorder="1"/>
    <xf numFmtId="0" fontId="3" fillId="0" borderId="1" xfId="0" applyFont="1" applyBorder="1" applyAlignment="1">
      <alignment wrapText="1"/>
    </xf>
    <xf numFmtId="0" fontId="3" fillId="0" borderId="13" xfId="0" applyFont="1" applyBorder="1"/>
    <xf numFmtId="0" fontId="19" fillId="0" borderId="15" xfId="0" applyFont="1" applyBorder="1" applyAlignment="1">
      <alignment wrapText="1"/>
    </xf>
    <xf numFmtId="0" fontId="19" fillId="6" borderId="15" xfId="0" applyFont="1" applyFill="1" applyBorder="1" applyAlignment="1">
      <alignment wrapText="1"/>
    </xf>
    <xf numFmtId="0" fontId="19" fillId="7" borderId="15" xfId="0" applyFont="1" applyFill="1" applyBorder="1" applyAlignment="1">
      <alignment wrapText="1"/>
    </xf>
    <xf numFmtId="0" fontId="19" fillId="7" borderId="16" xfId="0" applyFont="1" applyFill="1" applyBorder="1" applyAlignment="1">
      <alignment wrapText="1"/>
    </xf>
    <xf numFmtId="0" fontId="0" fillId="8" borderId="0" xfId="0" applyFill="1"/>
    <xf numFmtId="44" fontId="0" fillId="3" borderId="1" xfId="1" applyFont="1" applyFill="1" applyBorder="1" applyAlignment="1">
      <alignment wrapText="1"/>
    </xf>
    <xf numFmtId="44" fontId="0" fillId="4" borderId="1" xfId="1" applyFont="1" applyFill="1" applyBorder="1" applyAlignment="1">
      <alignment wrapText="1"/>
    </xf>
    <xf numFmtId="0" fontId="0" fillId="4" borderId="1" xfId="1" applyNumberFormat="1" applyFont="1" applyFill="1" applyBorder="1"/>
    <xf numFmtId="1" fontId="0" fillId="0" borderId="1" xfId="0" applyNumberFormat="1" applyBorder="1"/>
    <xf numFmtId="1" fontId="0" fillId="0" borderId="14" xfId="0" applyNumberFormat="1" applyBorder="1"/>
    <xf numFmtId="1" fontId="0" fillId="0" borderId="17" xfId="0" applyNumberFormat="1" applyBorder="1"/>
    <xf numFmtId="44" fontId="0" fillId="8" borderId="0" xfId="1" applyFont="1" applyFill="1" applyBorder="1"/>
    <xf numFmtId="44" fontId="0" fillId="0" borderId="1" xfId="1" applyFont="1" applyBorder="1" applyAlignment="1">
      <alignment wrapText="1"/>
    </xf>
    <xf numFmtId="0" fontId="0" fillId="0" borderId="1" xfId="0" applyBorder="1" applyAlignment="1">
      <alignment horizontal="left"/>
    </xf>
    <xf numFmtId="0" fontId="15" fillId="2" borderId="1" xfId="0" applyFont="1" applyFill="1" applyBorder="1"/>
    <xf numFmtId="44" fontId="0" fillId="0" borderId="1" xfId="1" applyFont="1" applyBorder="1"/>
    <xf numFmtId="0" fontId="0" fillId="8" borderId="7" xfId="0" applyFill="1" applyBorder="1"/>
    <xf numFmtId="0" fontId="5" fillId="10" borderId="0" xfId="0" applyFont="1" applyFill="1"/>
    <xf numFmtId="0" fontId="6" fillId="10" borderId="0" xfId="0" applyFont="1" applyFill="1"/>
    <xf numFmtId="44" fontId="6" fillId="10" borderId="0" xfId="1" applyFont="1" applyFill="1"/>
    <xf numFmtId="44" fontId="10" fillId="10" borderId="0" xfId="1" applyFont="1" applyFill="1"/>
    <xf numFmtId="0" fontId="5" fillId="9" borderId="0" xfId="0" applyFont="1" applyFill="1"/>
    <xf numFmtId="0" fontId="6" fillId="9" borderId="0" xfId="0" applyFont="1" applyFill="1"/>
    <xf numFmtId="44" fontId="6" fillId="9" borderId="0" xfId="1" applyFont="1" applyFill="1"/>
    <xf numFmtId="44" fontId="10" fillId="9" borderId="0" xfId="1" applyFont="1" applyFill="1"/>
    <xf numFmtId="44" fontId="13" fillId="9" borderId="0" xfId="1" applyFont="1" applyFill="1" applyAlignment="1">
      <alignment horizontal="right"/>
    </xf>
    <xf numFmtId="0" fontId="3" fillId="2" borderId="1" xfId="0" applyFont="1" applyFill="1" applyBorder="1"/>
    <xf numFmtId="0" fontId="23" fillId="0" borderId="14" xfId="0" applyFont="1" applyBorder="1" applyAlignment="1">
      <alignment wrapText="1"/>
    </xf>
    <xf numFmtId="44" fontId="1" fillId="4" borderId="0" xfId="1" applyFont="1" applyFill="1"/>
    <xf numFmtId="44" fontId="1" fillId="4" borderId="0" xfId="1" applyFont="1" applyFill="1" applyAlignment="1">
      <alignment wrapText="1"/>
    </xf>
    <xf numFmtId="0" fontId="7" fillId="0" borderId="18" xfId="0" applyFont="1" applyBorder="1"/>
    <xf numFmtId="0" fontId="8" fillId="0" borderId="18" xfId="0" applyFont="1" applyBorder="1"/>
    <xf numFmtId="44" fontId="8" fillId="0" borderId="18" xfId="1" applyFont="1" applyBorder="1"/>
    <xf numFmtId="0" fontId="8" fillId="8" borderId="18" xfId="0" applyFont="1" applyFill="1" applyBorder="1"/>
    <xf numFmtId="0" fontId="6" fillId="0" borderId="18" xfId="0" applyFont="1" applyBorder="1"/>
    <xf numFmtId="44" fontId="6" fillId="0" borderId="18" xfId="1" applyFont="1" applyBorder="1"/>
    <xf numFmtId="0" fontId="6" fillId="8" borderId="18" xfId="0" applyFont="1" applyFill="1" applyBorder="1"/>
    <xf numFmtId="44" fontId="0" fillId="0" borderId="18" xfId="1" applyFont="1" applyBorder="1"/>
    <xf numFmtId="1" fontId="8" fillId="0" borderId="18" xfId="0" applyNumberFormat="1" applyFont="1" applyBorder="1"/>
    <xf numFmtId="0" fontId="20" fillId="0" borderId="18" xfId="0" applyFont="1" applyBorder="1"/>
    <xf numFmtId="0" fontId="0" fillId="0" borderId="18" xfId="0" applyBorder="1"/>
    <xf numFmtId="0" fontId="7" fillId="0" borderId="18" xfId="0" applyFont="1" applyBorder="1" applyAlignment="1">
      <alignment wrapText="1"/>
    </xf>
    <xf numFmtId="0" fontId="9" fillId="0" borderId="18" xfId="0" applyFont="1" applyBorder="1"/>
    <xf numFmtId="0" fontId="17" fillId="0" borderId="18" xfId="0" applyFont="1" applyBorder="1"/>
    <xf numFmtId="1" fontId="6" fillId="0" borderId="18" xfId="0" applyNumberFormat="1" applyFont="1" applyBorder="1"/>
    <xf numFmtId="44" fontId="26" fillId="8" borderId="0" xfId="1" applyFont="1" applyFill="1"/>
    <xf numFmtId="44" fontId="26" fillId="8" borderId="0" xfId="1" applyFont="1" applyFill="1" applyAlignment="1">
      <alignment horizontal="right"/>
    </xf>
    <xf numFmtId="0" fontId="22" fillId="11" borderId="18" xfId="0" applyFont="1" applyFill="1" applyBorder="1"/>
    <xf numFmtId="0" fontId="8" fillId="11" borderId="18" xfId="0" applyFont="1" applyFill="1" applyBorder="1"/>
    <xf numFmtId="44" fontId="6" fillId="11" borderId="18" xfId="1" applyFont="1" applyFill="1" applyBorder="1"/>
    <xf numFmtId="44" fontId="8" fillId="11" borderId="18" xfId="1" applyFont="1" applyFill="1" applyBorder="1"/>
    <xf numFmtId="0" fontId="13" fillId="11" borderId="18" xfId="0" applyFont="1" applyFill="1" applyBorder="1"/>
    <xf numFmtId="1" fontId="6" fillId="11" borderId="18" xfId="0" applyNumberFormat="1" applyFont="1" applyFill="1" applyBorder="1"/>
    <xf numFmtId="0" fontId="20" fillId="11" borderId="0" xfId="0" applyFont="1" applyFill="1"/>
    <xf numFmtId="0" fontId="8" fillId="11" borderId="0" xfId="0" applyFont="1" applyFill="1"/>
    <xf numFmtId="44" fontId="6" fillId="11" borderId="0" xfId="1" applyFont="1" applyFill="1"/>
    <xf numFmtId="0" fontId="3" fillId="8" borderId="0" xfId="0" applyFont="1" applyFill="1"/>
    <xf numFmtId="0" fontId="21" fillId="0" borderId="18" xfId="0" applyFont="1" applyBorder="1"/>
    <xf numFmtId="44" fontId="27" fillId="4" borderId="19" xfId="1" applyFont="1" applyFill="1" applyBorder="1" applyAlignment="1">
      <alignment horizontal="center"/>
    </xf>
    <xf numFmtId="44" fontId="27" fillId="4" borderId="19" xfId="1" applyFont="1" applyFill="1" applyBorder="1" applyAlignment="1"/>
    <xf numFmtId="44" fontId="24" fillId="8" borderId="0" xfId="1" applyFont="1" applyFill="1"/>
    <xf numFmtId="44" fontId="25" fillId="8" borderId="0" xfId="1" applyFont="1" applyFill="1"/>
    <xf numFmtId="0" fontId="4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/>
    </xf>
    <xf numFmtId="44" fontId="26" fillId="8" borderId="0" xfId="1" applyFont="1" applyFill="1" applyAlignment="1">
      <alignment horizontal="center"/>
    </xf>
    <xf numFmtId="44" fontId="0" fillId="4" borderId="0" xfId="1" applyFont="1" applyFill="1" applyAlignment="1">
      <alignment horizontal="center" vertical="center" wrapText="1"/>
    </xf>
    <xf numFmtId="44" fontId="1" fillId="4" borderId="0" xfId="1" applyFont="1" applyFill="1" applyAlignment="1">
      <alignment horizontal="center" vertical="center" wrapText="1"/>
    </xf>
    <xf numFmtId="44" fontId="0" fillId="4" borderId="0" xfId="1" applyFont="1" applyFill="1" applyAlignment="1">
      <alignment horizontal="center" wrapText="1"/>
    </xf>
    <xf numFmtId="44" fontId="1" fillId="4" borderId="0" xfId="1" applyFont="1" applyFill="1" applyAlignment="1">
      <alignment horizontal="center" wrapText="1"/>
    </xf>
    <xf numFmtId="0" fontId="15" fillId="2" borderId="1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44" fontId="1" fillId="4" borderId="0" xfId="1" applyFont="1" applyFill="1" applyAlignment="1">
      <alignment horizontal="right"/>
    </xf>
    <xf numFmtId="0" fontId="1" fillId="8" borderId="0" xfId="1" applyNumberFormat="1" applyFont="1" applyFill="1"/>
    <xf numFmtId="0" fontId="1" fillId="4" borderId="0" xfId="1" applyNumberFormat="1" applyFont="1" applyFill="1" applyAlignment="1">
      <alignment horizontal="left"/>
    </xf>
    <xf numFmtId="0" fontId="28" fillId="9" borderId="0" xfId="0" applyFont="1" applyFill="1" applyAlignment="1">
      <alignment horizontal="center" vertical="center" wrapText="1"/>
    </xf>
    <xf numFmtId="0" fontId="29" fillId="0" borderId="20" xfId="2" applyFont="1" applyBorder="1" applyAlignment="1">
      <alignment horizontal="center"/>
    </xf>
    <xf numFmtId="0" fontId="29" fillId="0" borderId="21" xfId="2" applyFont="1" applyBorder="1" applyAlignment="1">
      <alignment horizontal="center"/>
    </xf>
    <xf numFmtId="44" fontId="29" fillId="4" borderId="0" xfId="2" applyNumberFormat="1" applyFill="1" applyAlignment="1">
      <alignment horizontal="center"/>
    </xf>
    <xf numFmtId="44" fontId="0" fillId="4" borderId="0" xfId="1" applyFont="1" applyFill="1" applyAlignment="1">
      <alignment horizontal="right"/>
    </xf>
  </cellXfs>
  <cellStyles count="3">
    <cellStyle name="Currency" xfId="1" builtinId="4"/>
    <cellStyle name="Hyperlink" xfId="2" builtinId="8"/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FCEE"/>
      <color rgb="FFFFFBF1"/>
      <color rgb="FFFFEAE4"/>
      <color rgb="FFFFCF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HeKNVe2QGZBd9eKZXGBBSHe7fnxrxaSV?usp=sharing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www.instagram.com/p/CmaeHNfhMy1/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108548</xdr:colOff>
      <xdr:row>1</xdr:row>
      <xdr:rowOff>10856</xdr:rowOff>
    </xdr:from>
    <xdr:to>
      <xdr:col>1</xdr:col>
      <xdr:colOff>97694</xdr:colOff>
      <xdr:row>2</xdr:row>
      <xdr:rowOff>915610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0AAB7-CB18-30C9-8B60-BFE8916B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48" y="1248292"/>
          <a:ext cx="4113932" cy="1110994"/>
        </a:xfrm>
        <a:prstGeom prst="rect">
          <a:avLst/>
        </a:prstGeom>
      </xdr:spPr>
    </xdr:pic>
    <xdr:clientData/>
  </xdr:twoCellAnchor>
  <xdr:twoCellAnchor editAs="oneCell">
    <xdr:from>
      <xdr:col>0</xdr:col>
      <xdr:colOff>3247372</xdr:colOff>
      <xdr:row>0</xdr:row>
      <xdr:rowOff>10855</xdr:rowOff>
    </xdr:from>
    <xdr:to>
      <xdr:col>3</xdr:col>
      <xdr:colOff>770684</xdr:colOff>
      <xdr:row>2</xdr:row>
      <xdr:rowOff>1211383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2BFA7C-26C4-6EC4-2E91-BDD7A0FF4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7372" y="1042052"/>
          <a:ext cx="2907244" cy="1628204"/>
        </a:xfrm>
        <a:prstGeom prst="rect">
          <a:avLst/>
        </a:prstGeom>
      </xdr:spPr>
    </xdr:pic>
    <xdr:clientData/>
  </xdr:twoCellAnchor>
  <xdr:twoCellAnchor editAs="oneCell">
    <xdr:from>
      <xdr:col>6</xdr:col>
      <xdr:colOff>75983</xdr:colOff>
      <xdr:row>0</xdr:row>
      <xdr:rowOff>141110</xdr:rowOff>
    </xdr:from>
    <xdr:to>
      <xdr:col>10</xdr:col>
      <xdr:colOff>488462</xdr:colOff>
      <xdr:row>2</xdr:row>
      <xdr:rowOff>839625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5B8DC3-416B-DC48-88D7-0606F255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9060" y="1172307"/>
          <a:ext cx="4113932" cy="111099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18</xdr:row>
      <xdr:rowOff>101598</xdr:rowOff>
    </xdr:to>
    <xdr:sp macro="" textlink="">
      <xdr:nvSpPr>
        <xdr:cNvPr id="2085" name="AutoShape 37">
          <a:extLst>
            <a:ext uri="{FF2B5EF4-FFF2-40B4-BE49-F238E27FC236}">
              <a16:creationId xmlns:a16="http://schemas.microsoft.com/office/drawing/2014/main" id="{C59130F2-6845-ABDC-5BDF-A835F810501B}"/>
            </a:ext>
          </a:extLst>
        </xdr:cNvPr>
        <xdr:cNvSpPr>
          <a:spLocks noChangeAspect="1" noChangeArrowheads="1"/>
        </xdr:cNvSpPr>
      </xdr:nvSpPr>
      <xdr:spPr bwMode="auto">
        <a:xfrm>
          <a:off x="12941300" y="407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18</xdr:row>
      <xdr:rowOff>101598</xdr:rowOff>
    </xdr:to>
    <xdr:sp macro="" textlink="">
      <xdr:nvSpPr>
        <xdr:cNvPr id="2086" name="AutoShape 38">
          <a:extLst>
            <a:ext uri="{FF2B5EF4-FFF2-40B4-BE49-F238E27FC236}">
              <a16:creationId xmlns:a16="http://schemas.microsoft.com/office/drawing/2014/main" id="{89A5A9AD-32B6-71BD-9D33-E5F99FF8F1AF}"/>
            </a:ext>
          </a:extLst>
        </xdr:cNvPr>
        <xdr:cNvSpPr>
          <a:spLocks noChangeAspect="1" noChangeArrowheads="1"/>
        </xdr:cNvSpPr>
      </xdr:nvSpPr>
      <xdr:spPr bwMode="auto">
        <a:xfrm>
          <a:off x="12941300" y="407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151964</xdr:colOff>
      <xdr:row>15</xdr:row>
      <xdr:rowOff>10865</xdr:rowOff>
    </xdr:from>
    <xdr:to>
      <xdr:col>11</xdr:col>
      <xdr:colOff>683846</xdr:colOff>
      <xdr:row>23</xdr:row>
      <xdr:rowOff>114668</xdr:rowOff>
    </xdr:to>
    <xdr:pic>
      <xdr:nvPicPr>
        <xdr:cNvPr id="6" name="Pictur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11BC92-0248-C539-72D3-9B54C8BEF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0084" y="4830352"/>
          <a:ext cx="5883249" cy="1753717"/>
        </a:xfrm>
        <a:prstGeom prst="rect">
          <a:avLst/>
        </a:prstGeom>
      </xdr:spPr>
    </xdr:pic>
    <xdr:clientData/>
  </xdr:twoCellAnchor>
  <xdr:twoCellAnchor editAs="oneCell">
    <xdr:from>
      <xdr:col>5</xdr:col>
      <xdr:colOff>184531</xdr:colOff>
      <xdr:row>30</xdr:row>
      <xdr:rowOff>54273</xdr:rowOff>
    </xdr:from>
    <xdr:to>
      <xdr:col>11</xdr:col>
      <xdr:colOff>513482</xdr:colOff>
      <xdr:row>41</xdr:row>
      <xdr:rowOff>206238</xdr:rowOff>
    </xdr:to>
    <xdr:pic>
      <xdr:nvPicPr>
        <xdr:cNvPr id="7" name="Pictur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8E079C-727D-F776-8D3C-1417180D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72651" y="7967350"/>
          <a:ext cx="5680318" cy="2431452"/>
        </a:xfrm>
        <a:prstGeom prst="rect">
          <a:avLst/>
        </a:prstGeom>
      </xdr:spPr>
    </xdr:pic>
    <xdr:clientData/>
  </xdr:twoCellAnchor>
  <xdr:twoCellAnchor>
    <xdr:from>
      <xdr:col>1</xdr:col>
      <xdr:colOff>21710</xdr:colOff>
      <xdr:row>39</xdr:row>
      <xdr:rowOff>0</xdr:rowOff>
    </xdr:from>
    <xdr:to>
      <xdr:col>2</xdr:col>
      <xdr:colOff>75983</xdr:colOff>
      <xdr:row>41</xdr:row>
      <xdr:rowOff>108546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70511B2-336A-4E8D-2194-2C8F3800DA80}"/>
            </a:ext>
          </a:extLst>
        </xdr:cNvPr>
        <xdr:cNvCxnSpPr/>
      </xdr:nvCxnSpPr>
      <xdr:spPr>
        <a:xfrm flipH="1">
          <a:off x="4146496" y="7902222"/>
          <a:ext cx="488461" cy="521025"/>
        </a:xfrm>
        <a:prstGeom prst="straightConnector1">
          <a:avLst/>
        </a:prstGeom>
        <a:ln w="952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4081368</xdr:colOff>
      <xdr:row>17</xdr:row>
      <xdr:rowOff>21709</xdr:rowOff>
    </xdr:from>
    <xdr:to>
      <xdr:col>1</xdr:col>
      <xdr:colOff>108547</xdr:colOff>
      <xdr:row>18</xdr:row>
      <xdr:rowOff>32565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88B42BCD-8788-7E49-9276-1CD7E84DC9AF}"/>
            </a:ext>
          </a:extLst>
        </xdr:cNvPr>
        <xdr:cNvCxnSpPr/>
      </xdr:nvCxnSpPr>
      <xdr:spPr>
        <a:xfrm flipH="1">
          <a:off x="4081368" y="3755726"/>
          <a:ext cx="151965" cy="217095"/>
        </a:xfrm>
        <a:prstGeom prst="straightConnector1">
          <a:avLst/>
        </a:prstGeom>
        <a:ln w="952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28</xdr:row>
      <xdr:rowOff>108547</xdr:rowOff>
    </xdr:from>
    <xdr:to>
      <xdr:col>2</xdr:col>
      <xdr:colOff>54274</xdr:colOff>
      <xdr:row>29</xdr:row>
      <xdr:rowOff>75983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20D3DE8-E6D5-0846-A313-7FFAE3329470}"/>
            </a:ext>
          </a:extLst>
        </xdr:cNvPr>
        <xdr:cNvCxnSpPr/>
      </xdr:nvCxnSpPr>
      <xdr:spPr>
        <a:xfrm flipH="1">
          <a:off x="4124786" y="6143761"/>
          <a:ext cx="488462" cy="173675"/>
        </a:xfrm>
        <a:prstGeom prst="straightConnector1">
          <a:avLst/>
        </a:prstGeom>
        <a:ln w="952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121653</xdr:colOff>
      <xdr:row>2</xdr:row>
      <xdr:rowOff>434624</xdr:rowOff>
    </xdr:from>
    <xdr:to>
      <xdr:col>11</xdr:col>
      <xdr:colOff>554025</xdr:colOff>
      <xdr:row>4</xdr:row>
      <xdr:rowOff>115495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63730C-F029-CA44-9C25-2F0E68E5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6268" y="1878299"/>
          <a:ext cx="2907244" cy="1613007"/>
        </a:xfrm>
        <a:prstGeom prst="rect">
          <a:avLst/>
        </a:prstGeom>
      </xdr:spPr>
    </xdr:pic>
    <xdr:clientData/>
  </xdr:twoCellAnchor>
  <xdr:twoCellAnchor editAs="oneCell">
    <xdr:from>
      <xdr:col>6</xdr:col>
      <xdr:colOff>488461</xdr:colOff>
      <xdr:row>42</xdr:row>
      <xdr:rowOff>10855</xdr:rowOff>
    </xdr:from>
    <xdr:to>
      <xdr:col>10</xdr:col>
      <xdr:colOff>260513</xdr:colOff>
      <xdr:row>51</xdr:row>
      <xdr:rowOff>54274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AF4C808-3904-CCAC-6F35-6BF8DF478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2812" b="22500"/>
        <a:stretch/>
      </xdr:blipFill>
      <xdr:spPr>
        <a:xfrm>
          <a:off x="8401538" y="10203419"/>
          <a:ext cx="3473505" cy="189957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27BB6F6-C705-8D4B-84A4-EE80D8DDAE1E}" name="Table7" displayName="Table7" ref="A8:B17" totalsRowShown="0" headerRowDxfId="12">
  <autoFilter ref="A8:B17" xr:uid="{E27BB6F6-C705-8D4B-84A4-EE80D8DDAE1E}"/>
  <tableColumns count="2">
    <tableColumn id="1" xr3:uid="{68741C71-8FC7-B84D-9F21-ECA09ABC1456}" name="CEREMONY BACKDROP OPTIONS (link to examples)" dataDxfId="11"/>
    <tableColumn id="2" xr3:uid="{4F54B4D3-35D8-2341-B3BF-A3FFD3FF4FDF}" name="price" dataDxfId="10" dataCellStyle="Currency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E9A3C5-96D6-D34C-BEFA-13DB11F5E9C7}" name="Table1" displayName="Table1" ref="A32:B34" totalsRowShown="0" headerRowBorderDxfId="9" tableBorderDxfId="8" totalsRowBorderDxfId="7">
  <autoFilter ref="A32:B34" xr:uid="{2FE9A3C5-96D6-D34C-BEFA-13DB11F5E9C7}"/>
  <sortState xmlns:xlrd2="http://schemas.microsoft.com/office/spreadsheetml/2017/richdata2" ref="A33:B34">
    <sortCondition ref="A32:A34"/>
  </sortState>
  <tableColumns count="2">
    <tableColumn id="1" xr3:uid="{DD82F045-FD0A-6F4D-9949-4E481455CA81}" name="ITEM"/>
    <tableColumn id="2" xr3:uid="{1497883F-CCF3-E548-B156-E73D47DE2A76}" name="PRICE" dataDxfId="6" dataCellStyle="Currency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10127F-0CE1-494E-AD45-CC109AF45A13}" name="Table2" displayName="Table2" ref="A37:B40" totalsRowShown="0" headerRowBorderDxfId="5" tableBorderDxfId="4" totalsRowBorderDxfId="3">
  <autoFilter ref="A37:B40" xr:uid="{9F10127F-0CE1-494E-AD45-CC109AF45A13}"/>
  <sortState xmlns:xlrd2="http://schemas.microsoft.com/office/spreadsheetml/2017/richdata2" ref="A38:B40">
    <sortCondition ref="A37:A40"/>
  </sortState>
  <tableColumns count="2">
    <tableColumn id="1" xr3:uid="{9820EC78-783D-2E4C-BE5E-B5945FCB3573}" name="ITEM"/>
    <tableColumn id="2" xr3:uid="{556C5F69-B172-3B4C-B858-905FDDA150FF}" name="PRICE" dataDxfId="2" dataCellStyle="Currency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CA7CD47-CCC6-C248-9C77-12A5A3627B17}" name="Table3" displayName="Table3" ref="A4:B7" totalsRowShown="0" headerRowDxfId="1">
  <autoFilter ref="A4:B7" xr:uid="{ECA7CD47-CCC6-C248-9C77-12A5A3627B17}"/>
  <sortState xmlns:xlrd2="http://schemas.microsoft.com/office/spreadsheetml/2017/richdata2" ref="A5:B7">
    <sortCondition ref="A4:A7"/>
  </sortState>
  <tableColumns count="2">
    <tableColumn id="1" xr3:uid="{AC0EDBC7-DB9F-714C-BA67-82E344EF293A}" name="Bouquet styles "/>
    <tableColumn id="2" xr3:uid="{A11D131D-AE3B-3043-B6D8-78CB207311D0}" name="price" dataDxfId="0" dataCellStyle="Currency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lossandfleur.com/_files/ugd/ce481a_d1b32d26e551476e92bb8d37d18849c1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drive.google.com/file/d/1k0BRmXu9gibd1808NDzrDCR44eTlu_Vq/view" TargetMode="External"/><Relationship Id="rId1" Type="http://schemas.openxmlformats.org/officeDocument/2006/relationships/hyperlink" Target="https://www.flossandfleur.com/_files/ugd/ce481a_56cfc33615ba494990c4b3910ab69051.pdf" TargetMode="External"/><Relationship Id="rId6" Type="http://schemas.openxmlformats.org/officeDocument/2006/relationships/hyperlink" Target="https://www.instagram.com/p/CmaeHNfhMy1/" TargetMode="External"/><Relationship Id="rId5" Type="http://schemas.openxmlformats.org/officeDocument/2006/relationships/hyperlink" Target="https://drive.google.com/drive/folders/1HeKNVe2QGZBd9eKZXGBBSHe7fnxrxaSV" TargetMode="External"/><Relationship Id="rId4" Type="http://schemas.openxmlformats.org/officeDocument/2006/relationships/hyperlink" Target="https://www.instagram.com/flossandfleu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5C2D-5685-454E-9DC3-F44FAACF670A}">
  <dimension ref="A1:M64"/>
  <sheetViews>
    <sheetView tabSelected="1" view="pageBreakPreview" zoomScale="117" zoomScaleNormal="100" zoomScaleSheetLayoutView="117" workbookViewId="0">
      <selection activeCell="H52" sqref="H52:I55"/>
    </sheetView>
  </sheetViews>
  <sheetFormatPr baseColWidth="10" defaultRowHeight="16" x14ac:dyDescent="0.2"/>
  <cols>
    <col min="1" max="1" width="54.1640625" customWidth="1"/>
    <col min="2" max="2" width="5.6640625" customWidth="1"/>
    <col min="3" max="3" width="10.83203125" style="1"/>
    <col min="4" max="4" width="11.5" style="1" bestFit="1" customWidth="1"/>
    <col min="5" max="5" width="10.83203125" style="36"/>
    <col min="7" max="7" width="16.1640625" customWidth="1"/>
  </cols>
  <sheetData>
    <row r="1" spans="1:12" x14ac:dyDescent="0.2">
      <c r="A1" s="102" t="s">
        <v>50</v>
      </c>
      <c r="B1" s="68"/>
      <c r="C1" s="68"/>
      <c r="D1" s="68"/>
      <c r="F1" s="68"/>
      <c r="G1" s="68"/>
      <c r="H1" s="68"/>
      <c r="I1" s="68"/>
      <c r="J1" s="68"/>
      <c r="K1" s="68"/>
      <c r="L1" s="68"/>
    </row>
    <row r="2" spans="1:12" x14ac:dyDescent="0.2">
      <c r="A2" s="102"/>
      <c r="B2" s="68"/>
      <c r="C2" s="68"/>
      <c r="D2" s="68"/>
      <c r="F2" s="68"/>
      <c r="G2" s="68"/>
      <c r="H2" s="68"/>
      <c r="I2" s="68"/>
      <c r="J2" s="68"/>
      <c r="K2" s="68"/>
      <c r="L2" s="68"/>
    </row>
    <row r="3" spans="1:12" ht="136" customHeight="1" x14ac:dyDescent="0.2">
      <c r="A3" s="102"/>
      <c r="B3" s="68"/>
      <c r="C3" s="68"/>
      <c r="D3" s="68"/>
      <c r="F3" s="68"/>
      <c r="G3" s="68"/>
      <c r="H3" s="68"/>
      <c r="I3" s="68"/>
      <c r="J3" s="68"/>
      <c r="K3" s="68"/>
      <c r="L3" s="68"/>
    </row>
    <row r="4" spans="1:12" x14ac:dyDescent="0.2">
      <c r="A4" s="102"/>
      <c r="B4" s="68"/>
      <c r="C4" s="68"/>
      <c r="D4" s="68"/>
      <c r="F4" s="68"/>
      <c r="G4" s="68"/>
      <c r="H4" s="68"/>
      <c r="I4" s="68"/>
      <c r="J4" s="68"/>
      <c r="K4" s="68"/>
      <c r="L4" s="68"/>
    </row>
    <row r="5" spans="1:12" x14ac:dyDescent="0.2">
      <c r="A5" s="102"/>
      <c r="B5" s="68"/>
      <c r="C5" s="68"/>
      <c r="D5" s="68"/>
      <c r="F5" s="68"/>
      <c r="G5" s="68"/>
      <c r="H5" s="68"/>
      <c r="I5" s="68"/>
      <c r="J5" s="68"/>
      <c r="K5" s="68"/>
      <c r="L5" s="68"/>
    </row>
    <row r="6" spans="1:12" ht="16" customHeight="1" x14ac:dyDescent="0.2">
      <c r="A6" s="68"/>
      <c r="B6" s="68"/>
      <c r="C6" s="68"/>
      <c r="D6" s="68"/>
      <c r="F6" s="68"/>
      <c r="G6" s="106" t="s">
        <v>48</v>
      </c>
      <c r="H6" s="106"/>
      <c r="I6" s="106"/>
      <c r="J6" s="106"/>
      <c r="K6" s="106"/>
      <c r="L6" s="68"/>
    </row>
    <row r="7" spans="1:12" ht="16" customHeight="1" x14ac:dyDescent="0.2">
      <c r="A7" s="68"/>
      <c r="B7" s="68"/>
      <c r="C7" s="68"/>
      <c r="D7" s="68"/>
      <c r="F7" s="68"/>
      <c r="G7" s="106"/>
      <c r="H7" s="106"/>
      <c r="I7" s="106"/>
      <c r="J7" s="106"/>
      <c r="K7" s="106"/>
      <c r="L7" s="68"/>
    </row>
    <row r="8" spans="1:12" x14ac:dyDescent="0.2">
      <c r="A8" s="68"/>
      <c r="B8" s="68"/>
      <c r="C8" s="68"/>
      <c r="D8" s="68"/>
      <c r="F8" s="68"/>
      <c r="G8" s="68"/>
      <c r="H8" s="68"/>
      <c r="I8" s="68"/>
      <c r="J8" s="68"/>
      <c r="K8" s="68"/>
      <c r="L8" s="68"/>
    </row>
    <row r="9" spans="1:12" x14ac:dyDescent="0.2">
      <c r="A9" s="96" t="s">
        <v>83</v>
      </c>
      <c r="B9" s="44"/>
      <c r="C9" s="51"/>
      <c r="D9" s="68"/>
      <c r="F9" s="68"/>
      <c r="G9" s="107" t="s">
        <v>75</v>
      </c>
      <c r="H9" s="107"/>
      <c r="I9" s="107"/>
      <c r="J9" s="107"/>
      <c r="K9" s="107"/>
      <c r="L9" s="68"/>
    </row>
    <row r="10" spans="1:12" x14ac:dyDescent="0.2">
      <c r="A10" s="68" t="s">
        <v>61</v>
      </c>
      <c r="B10" s="68"/>
      <c r="C10" s="68"/>
      <c r="D10" s="68"/>
      <c r="F10" s="68"/>
      <c r="G10" s="107"/>
      <c r="H10" s="107"/>
      <c r="I10" s="107"/>
      <c r="J10" s="107"/>
      <c r="K10" s="107"/>
      <c r="L10" s="68"/>
    </row>
    <row r="11" spans="1:12" x14ac:dyDescent="0.2">
      <c r="A11" s="68" t="s">
        <v>69</v>
      </c>
      <c r="B11" s="68"/>
      <c r="C11" s="68"/>
      <c r="D11" s="68"/>
      <c r="F11" s="68"/>
      <c r="G11" s="68"/>
      <c r="H11" s="68"/>
      <c r="I11" s="68"/>
      <c r="J11" s="68"/>
      <c r="K11" s="68"/>
      <c r="L11" s="68"/>
    </row>
    <row r="12" spans="1:12" x14ac:dyDescent="0.2">
      <c r="A12" s="123" t="s">
        <v>45</v>
      </c>
      <c r="B12" s="117">
        <v>90</v>
      </c>
      <c r="C12" s="119" t="s">
        <v>62</v>
      </c>
      <c r="D12" s="119"/>
      <c r="F12" s="68"/>
      <c r="G12" s="105" t="s">
        <v>74</v>
      </c>
      <c r="H12" s="105"/>
      <c r="I12" s="105"/>
      <c r="J12" s="105"/>
      <c r="K12" s="105"/>
      <c r="L12" s="68"/>
    </row>
    <row r="13" spans="1:12" x14ac:dyDescent="0.2">
      <c r="A13" s="116" t="s">
        <v>46</v>
      </c>
      <c r="B13" s="117">
        <v>4</v>
      </c>
      <c r="C13" s="119"/>
      <c r="D13" s="119"/>
      <c r="F13" s="68"/>
      <c r="G13" s="105"/>
      <c r="H13" s="105"/>
      <c r="I13" s="105"/>
      <c r="J13" s="105"/>
      <c r="K13" s="105"/>
    </row>
    <row r="14" spans="1:12" x14ac:dyDescent="0.2">
      <c r="B14" s="116" t="s">
        <v>47</v>
      </c>
      <c r="C14" s="118">
        <f>B12/B13</f>
        <v>22.5</v>
      </c>
      <c r="F14" s="68"/>
      <c r="G14" s="103" t="s">
        <v>44</v>
      </c>
      <c r="H14" s="103"/>
      <c r="I14" s="103"/>
      <c r="J14" s="103"/>
      <c r="K14" s="103"/>
      <c r="L14" s="68"/>
    </row>
    <row r="15" spans="1:12" x14ac:dyDescent="0.2">
      <c r="A15" s="68"/>
      <c r="B15" s="68"/>
      <c r="C15" s="68"/>
      <c r="D15" s="68"/>
      <c r="F15" s="68"/>
      <c r="G15" s="122" t="s">
        <v>88</v>
      </c>
      <c r="H15" s="122"/>
      <c r="I15" s="122"/>
      <c r="J15" s="122"/>
      <c r="K15" s="122"/>
      <c r="L15" s="68"/>
    </row>
    <row r="16" spans="1:12" ht="16" customHeight="1" x14ac:dyDescent="0.2">
      <c r="A16" s="57" t="s">
        <v>5</v>
      </c>
      <c r="B16" s="58"/>
      <c r="C16" s="59"/>
      <c r="D16" s="60">
        <f>SUM(D19:D24)</f>
        <v>1552.5</v>
      </c>
      <c r="F16" s="68"/>
      <c r="G16" s="68"/>
      <c r="H16" s="68"/>
      <c r="I16" s="68"/>
      <c r="J16" s="68"/>
      <c r="K16" s="68"/>
      <c r="L16" s="68"/>
    </row>
    <row r="17" spans="1:13" ht="16" customHeight="1" x14ac:dyDescent="0.2">
      <c r="B17" s="104" t="s">
        <v>77</v>
      </c>
      <c r="C17" s="104"/>
      <c r="D17" s="104"/>
      <c r="F17" s="68"/>
      <c r="G17" s="68"/>
      <c r="H17" s="68"/>
      <c r="I17" s="68"/>
      <c r="J17" s="68"/>
      <c r="K17" s="68"/>
      <c r="L17" s="68"/>
    </row>
    <row r="18" spans="1:13" ht="16" customHeight="1" x14ac:dyDescent="0.2">
      <c r="A18" s="20"/>
      <c r="B18" s="8" t="s">
        <v>31</v>
      </c>
      <c r="C18" s="85"/>
      <c r="D18" s="86" t="s">
        <v>78</v>
      </c>
      <c r="F18" s="68"/>
      <c r="G18" s="68"/>
      <c r="H18" s="68"/>
      <c r="I18" s="68"/>
      <c r="J18" s="68"/>
      <c r="K18" s="68"/>
      <c r="L18" s="68"/>
    </row>
    <row r="19" spans="1:13" ht="16" customHeight="1" x14ac:dyDescent="0.2">
      <c r="A19" s="70" t="s">
        <v>25</v>
      </c>
      <c r="B19" s="71">
        <v>1</v>
      </c>
      <c r="C19" s="72">
        <f>VLOOKUP(A19,'price list'!A4:B7,2,TRUE)</f>
        <v>335</v>
      </c>
      <c r="D19" s="72">
        <f>C19*B19</f>
        <v>335</v>
      </c>
      <c r="F19" s="68"/>
      <c r="G19" s="69"/>
      <c r="H19" s="69"/>
      <c r="I19" s="69"/>
      <c r="J19" s="69"/>
      <c r="K19" s="69"/>
      <c r="L19" s="68"/>
    </row>
    <row r="20" spans="1:13" ht="16" customHeight="1" x14ac:dyDescent="0.2">
      <c r="A20" s="70" t="s">
        <v>43</v>
      </c>
      <c r="B20" s="73">
        <v>3</v>
      </c>
      <c r="C20" s="72">
        <f>C19-50</f>
        <v>285</v>
      </c>
      <c r="D20" s="72">
        <f>C20*B20</f>
        <v>855</v>
      </c>
      <c r="F20" s="68"/>
      <c r="L20" s="68"/>
    </row>
    <row r="21" spans="1:13" ht="16" customHeight="1" x14ac:dyDescent="0.2">
      <c r="A21" s="74" t="s">
        <v>64</v>
      </c>
      <c r="B21" s="74">
        <v>1</v>
      </c>
      <c r="C21" s="75">
        <v>30</v>
      </c>
      <c r="D21" s="75">
        <f>C21*B21</f>
        <v>30</v>
      </c>
      <c r="F21" s="68"/>
      <c r="L21" s="68"/>
    </row>
    <row r="22" spans="1:13" ht="16" customHeight="1" x14ac:dyDescent="0.2">
      <c r="A22" s="74" t="s">
        <v>65</v>
      </c>
      <c r="B22" s="76">
        <f>3+2</f>
        <v>5</v>
      </c>
      <c r="C22" s="75">
        <v>20</v>
      </c>
      <c r="D22" s="75">
        <f>C22*B22</f>
        <v>100</v>
      </c>
      <c r="F22" s="68"/>
      <c r="L22" s="68"/>
    </row>
    <row r="23" spans="1:13" ht="16" customHeight="1" x14ac:dyDescent="0.2">
      <c r="A23" s="70" t="s">
        <v>90</v>
      </c>
      <c r="B23" s="73">
        <v>1</v>
      </c>
      <c r="C23" s="72">
        <f>C20/2</f>
        <v>142.5</v>
      </c>
      <c r="D23" s="72">
        <f>C23*B23</f>
        <v>142.5</v>
      </c>
      <c r="F23" s="68"/>
      <c r="L23" s="68"/>
    </row>
    <row r="24" spans="1:13" ht="16" customHeight="1" x14ac:dyDescent="0.2">
      <c r="A24" s="70" t="s">
        <v>91</v>
      </c>
      <c r="B24" s="73">
        <v>2</v>
      </c>
      <c r="C24" s="72">
        <v>45</v>
      </c>
      <c r="D24" s="77">
        <f>C24*B24</f>
        <v>90</v>
      </c>
      <c r="F24" s="68"/>
      <c r="G24" s="68"/>
      <c r="H24" s="68"/>
      <c r="I24" s="68"/>
      <c r="J24" s="68"/>
      <c r="K24" s="68"/>
      <c r="L24" s="68"/>
      <c r="M24" s="68"/>
    </row>
    <row r="25" spans="1:13" x14ac:dyDescent="0.2">
      <c r="A25" s="57" t="s">
        <v>6</v>
      </c>
      <c r="B25" s="58"/>
      <c r="C25" s="59"/>
      <c r="D25" s="60">
        <f>SUM(D26:D33)</f>
        <v>1660</v>
      </c>
      <c r="F25" s="68"/>
      <c r="G25" s="103" t="s">
        <v>51</v>
      </c>
      <c r="H25" s="103"/>
      <c r="I25" s="103"/>
      <c r="J25" s="103"/>
      <c r="K25" s="103"/>
      <c r="L25" s="68"/>
    </row>
    <row r="26" spans="1:13" x14ac:dyDescent="0.2">
      <c r="A26" s="70" t="s">
        <v>80</v>
      </c>
      <c r="B26" s="78">
        <f>B12/3</f>
        <v>30</v>
      </c>
      <c r="C26" s="72">
        <v>4</v>
      </c>
      <c r="D26" s="72">
        <f>C26*B26</f>
        <v>120</v>
      </c>
      <c r="F26" s="68"/>
      <c r="G26" s="108" t="s">
        <v>52</v>
      </c>
      <c r="H26" s="108"/>
      <c r="I26" s="108"/>
      <c r="J26" s="108"/>
      <c r="K26" s="108"/>
      <c r="L26" s="68"/>
    </row>
    <row r="27" spans="1:13" x14ac:dyDescent="0.2">
      <c r="A27" s="97" t="s">
        <v>66</v>
      </c>
      <c r="B27" s="80"/>
      <c r="C27" s="77"/>
      <c r="D27" s="77"/>
      <c r="F27" s="68"/>
      <c r="G27" s="108"/>
      <c r="H27" s="108"/>
      <c r="I27" s="108"/>
      <c r="J27" s="108"/>
      <c r="K27" s="108"/>
      <c r="L27" s="68"/>
    </row>
    <row r="28" spans="1:13" ht="16" customHeight="1" x14ac:dyDescent="0.2">
      <c r="A28" s="81" t="s">
        <v>41</v>
      </c>
      <c r="B28" s="71">
        <v>1</v>
      </c>
      <c r="C28" s="72">
        <v>240</v>
      </c>
      <c r="D28" s="72">
        <f>C28*B28</f>
        <v>240</v>
      </c>
      <c r="F28" s="68"/>
      <c r="G28" s="108"/>
      <c r="H28" s="108"/>
      <c r="I28" s="108"/>
      <c r="J28" s="108"/>
      <c r="K28" s="108"/>
      <c r="L28" s="68"/>
    </row>
    <row r="29" spans="1:13" ht="16" customHeight="1" x14ac:dyDescent="0.2">
      <c r="A29" s="81"/>
      <c r="B29" s="71"/>
      <c r="C29" s="104" t="s">
        <v>76</v>
      </c>
      <c r="D29" s="104"/>
      <c r="F29" s="68"/>
      <c r="G29" s="68"/>
      <c r="H29" s="68"/>
      <c r="I29" s="68"/>
      <c r="J29" s="68"/>
      <c r="K29" s="68"/>
      <c r="L29" s="68"/>
    </row>
    <row r="30" spans="1:13" x14ac:dyDescent="0.2">
      <c r="A30" s="70" t="s">
        <v>40</v>
      </c>
      <c r="B30" s="71">
        <v>1</v>
      </c>
      <c r="C30" s="75">
        <f>VLOOKUP(A30,Table7[],2,FALSE)</f>
        <v>750</v>
      </c>
      <c r="D30" s="72">
        <f>C30*B30</f>
        <v>750</v>
      </c>
      <c r="F30" s="68"/>
      <c r="G30" s="122" t="s">
        <v>89</v>
      </c>
      <c r="H30" s="122"/>
      <c r="I30" s="122"/>
      <c r="J30" s="122"/>
      <c r="K30" s="122"/>
      <c r="L30" s="68"/>
    </row>
    <row r="31" spans="1:13" x14ac:dyDescent="0.2">
      <c r="A31" s="70" t="s">
        <v>38</v>
      </c>
      <c r="B31" s="71">
        <v>1</v>
      </c>
      <c r="C31" s="75">
        <f>VLOOKUP(A31,Table7[],2,FALSE)</f>
        <v>550</v>
      </c>
      <c r="D31" s="72">
        <f>C31*B31</f>
        <v>550</v>
      </c>
      <c r="F31" s="68"/>
      <c r="L31" s="68"/>
    </row>
    <row r="32" spans="1:13" x14ac:dyDescent="0.2">
      <c r="A32" s="68"/>
      <c r="B32" s="98" t="s">
        <v>81</v>
      </c>
      <c r="C32" s="99"/>
      <c r="D32" s="68"/>
      <c r="F32" s="68"/>
      <c r="L32" s="68"/>
    </row>
    <row r="33" spans="1:12" x14ac:dyDescent="0.2">
      <c r="A33" s="68"/>
      <c r="B33" s="68"/>
      <c r="C33" s="68"/>
      <c r="D33" s="68"/>
      <c r="F33" s="68"/>
      <c r="L33" s="68"/>
    </row>
    <row r="34" spans="1:12" ht="17" customHeight="1" x14ac:dyDescent="0.2">
      <c r="A34" s="57" t="s">
        <v>7</v>
      </c>
      <c r="B34" s="58"/>
      <c r="C34" s="59"/>
      <c r="D34" s="60">
        <f>SUM(D35:D52)</f>
        <v>5068.25</v>
      </c>
      <c r="F34" s="68"/>
      <c r="L34" s="68"/>
    </row>
    <row r="35" spans="1:12" x14ac:dyDescent="0.2">
      <c r="A35" s="70" t="s">
        <v>12</v>
      </c>
      <c r="B35" s="71">
        <v>1</v>
      </c>
      <c r="C35" s="75">
        <v>275</v>
      </c>
      <c r="D35" s="72">
        <v>275</v>
      </c>
      <c r="F35" s="68"/>
      <c r="G35" s="68"/>
      <c r="H35" s="68"/>
      <c r="I35" s="68"/>
      <c r="J35" s="68"/>
      <c r="K35" s="68"/>
      <c r="L35" s="68"/>
    </row>
    <row r="36" spans="1:12" x14ac:dyDescent="0.2">
      <c r="A36" s="70" t="s">
        <v>13</v>
      </c>
      <c r="B36" s="71">
        <v>1</v>
      </c>
      <c r="C36" s="75">
        <v>750</v>
      </c>
      <c r="D36" s="72">
        <f>C36*B36</f>
        <v>750</v>
      </c>
      <c r="F36" s="68"/>
      <c r="L36" s="68"/>
    </row>
    <row r="37" spans="1:12" ht="16" customHeight="1" x14ac:dyDescent="0.2">
      <c r="A37" s="82" t="s">
        <v>79</v>
      </c>
      <c r="B37" s="74"/>
      <c r="C37" s="75"/>
      <c r="D37" s="75"/>
      <c r="F37" s="68"/>
      <c r="L37" s="68"/>
    </row>
    <row r="38" spans="1:12" x14ac:dyDescent="0.2">
      <c r="A38" s="83" t="s">
        <v>67</v>
      </c>
      <c r="B38" s="74"/>
      <c r="C38" s="75"/>
      <c r="D38" s="75"/>
      <c r="F38" s="68"/>
      <c r="L38" s="68"/>
    </row>
    <row r="39" spans="1:12" x14ac:dyDescent="0.2">
      <c r="B39" s="3"/>
      <c r="C39" s="100" t="s">
        <v>76</v>
      </c>
      <c r="D39" s="101"/>
      <c r="F39" s="68"/>
      <c r="L39" s="68"/>
    </row>
    <row r="40" spans="1:12" x14ac:dyDescent="0.2">
      <c r="A40" s="21" t="s">
        <v>49</v>
      </c>
      <c r="B40" s="3"/>
      <c r="C40" s="4"/>
      <c r="D40" s="5"/>
      <c r="F40" s="68"/>
      <c r="L40" s="68"/>
    </row>
    <row r="41" spans="1:12" x14ac:dyDescent="0.2">
      <c r="A41" s="87" t="s">
        <v>70</v>
      </c>
      <c r="B41" s="88"/>
      <c r="C41" s="89"/>
      <c r="D41" s="90"/>
      <c r="F41" s="68"/>
      <c r="G41" s="23"/>
      <c r="H41" s="23"/>
      <c r="I41" s="23"/>
      <c r="J41" s="23"/>
      <c r="K41" s="23"/>
      <c r="L41" s="68"/>
    </row>
    <row r="42" spans="1:12" x14ac:dyDescent="0.2">
      <c r="A42" s="74" t="s">
        <v>19</v>
      </c>
      <c r="B42" s="84">
        <f>VLOOKUP(A42,'price list'!D23:E29,2,TRUE)</f>
        <v>9</v>
      </c>
      <c r="C42" s="75">
        <f>VLOOKUP(A42,'price list'!$A$24:$B$29,2,TRUE)</f>
        <v>220</v>
      </c>
      <c r="D42" s="75">
        <f>C42*B42</f>
        <v>1980</v>
      </c>
      <c r="F42" s="68"/>
      <c r="L42" s="68"/>
    </row>
    <row r="43" spans="1:12" x14ac:dyDescent="0.2">
      <c r="A43" s="91" t="s">
        <v>68</v>
      </c>
      <c r="B43" s="92"/>
      <c r="C43" s="89"/>
      <c r="D43" s="89"/>
      <c r="F43" s="68"/>
      <c r="G43" s="68"/>
      <c r="H43" s="68"/>
      <c r="I43" s="68"/>
      <c r="J43" s="68"/>
      <c r="K43" s="68"/>
      <c r="L43" s="68"/>
    </row>
    <row r="44" spans="1:12" x14ac:dyDescent="0.2">
      <c r="A44" s="74" t="s">
        <v>2</v>
      </c>
      <c r="B44" s="84">
        <f>B42-1</f>
        <v>8</v>
      </c>
      <c r="C44" s="75">
        <f>VLOOKUP(A44,'price list'!$A$24:$B$29,2,TRUE)</f>
        <v>36</v>
      </c>
      <c r="D44" s="75">
        <f>C44*B44</f>
        <v>288</v>
      </c>
      <c r="F44" s="68"/>
      <c r="G44" s="68"/>
      <c r="H44" s="68"/>
      <c r="I44" s="68"/>
      <c r="J44" s="68"/>
      <c r="K44" s="68"/>
      <c r="L44" s="68"/>
    </row>
    <row r="45" spans="1:12" x14ac:dyDescent="0.2">
      <c r="A45" s="91" t="s">
        <v>60</v>
      </c>
      <c r="B45" s="92"/>
      <c r="C45" s="89"/>
      <c r="D45" s="89"/>
      <c r="F45" s="68"/>
      <c r="G45" s="68"/>
      <c r="H45" s="68"/>
      <c r="I45" s="68"/>
      <c r="J45" s="68"/>
      <c r="K45" s="68"/>
      <c r="L45" s="68"/>
    </row>
    <row r="46" spans="1:12" x14ac:dyDescent="0.2">
      <c r="A46" s="70" t="s">
        <v>21</v>
      </c>
      <c r="B46" s="84">
        <f>VLOOKUP(A46,'price list'!D33:E34,2,0)</f>
        <v>36</v>
      </c>
      <c r="C46" s="75">
        <f>VLOOKUP(A46,'price list'!$A$33:$B$34,2,TRUE)</f>
        <v>19</v>
      </c>
      <c r="D46" s="75">
        <f>C46*B46</f>
        <v>684</v>
      </c>
      <c r="F46" s="68"/>
      <c r="G46" s="68"/>
      <c r="H46" s="68"/>
      <c r="I46" s="68"/>
      <c r="J46" s="68"/>
      <c r="K46" s="68"/>
      <c r="L46" s="68"/>
    </row>
    <row r="47" spans="1:12" x14ac:dyDescent="0.2">
      <c r="A47" s="79" t="s">
        <v>71</v>
      </c>
      <c r="B47" s="84"/>
      <c r="C47" s="75"/>
      <c r="D47" s="75"/>
      <c r="F47" s="68"/>
      <c r="G47" s="68"/>
      <c r="H47" s="68"/>
      <c r="I47" s="68"/>
      <c r="J47" s="68"/>
      <c r="K47" s="68"/>
      <c r="L47" s="68"/>
    </row>
    <row r="48" spans="1:12" x14ac:dyDescent="0.2">
      <c r="A48" s="79" t="s">
        <v>72</v>
      </c>
      <c r="B48" s="84"/>
      <c r="C48" s="75"/>
      <c r="D48" s="75"/>
      <c r="F48" s="68"/>
      <c r="G48" s="68"/>
      <c r="H48" s="68"/>
      <c r="I48" s="68"/>
      <c r="J48" s="68"/>
      <c r="K48" s="68"/>
      <c r="L48" s="68"/>
    </row>
    <row r="49" spans="1:12" x14ac:dyDescent="0.2">
      <c r="A49" s="70" t="s">
        <v>23</v>
      </c>
      <c r="B49" s="71">
        <f>B12</f>
        <v>90</v>
      </c>
      <c r="C49" s="75">
        <f>VLOOKUP(A49,Table2[],2,TRUE)</f>
        <v>6</v>
      </c>
      <c r="D49" s="75">
        <f t="shared" ref="D49:D51" si="0">C49*B49</f>
        <v>540</v>
      </c>
      <c r="F49" s="68"/>
      <c r="G49" s="68"/>
      <c r="H49" s="68"/>
      <c r="I49" s="68"/>
      <c r="J49" s="68"/>
      <c r="K49" s="68"/>
      <c r="L49" s="68"/>
    </row>
    <row r="50" spans="1:12" x14ac:dyDescent="0.2">
      <c r="A50" s="70" t="s">
        <v>27</v>
      </c>
      <c r="B50" s="71">
        <f>B12</f>
        <v>90</v>
      </c>
      <c r="C50" s="75">
        <f>VLOOKUP(A50,Table2[],2,TRUE)</f>
        <v>4</v>
      </c>
      <c r="D50" s="75">
        <f t="shared" si="0"/>
        <v>360</v>
      </c>
      <c r="F50" s="68"/>
      <c r="G50" s="68"/>
      <c r="H50" s="68"/>
      <c r="I50" s="68"/>
      <c r="J50" s="68"/>
      <c r="K50" s="68"/>
      <c r="L50" s="68"/>
    </row>
    <row r="51" spans="1:12" x14ac:dyDescent="0.2">
      <c r="A51" s="70" t="s">
        <v>24</v>
      </c>
      <c r="B51" s="78">
        <f>B12/4</f>
        <v>22.5</v>
      </c>
      <c r="C51" s="75">
        <f>VLOOKUP(A51,Table2[],2,TRUE)</f>
        <v>8.5</v>
      </c>
      <c r="D51" s="75">
        <f t="shared" si="0"/>
        <v>191.25</v>
      </c>
      <c r="F51" s="68"/>
      <c r="G51" s="68"/>
      <c r="H51" s="68"/>
      <c r="I51" s="68"/>
      <c r="J51" s="68"/>
      <c r="K51" s="68"/>
      <c r="L51" s="68"/>
    </row>
    <row r="52" spans="1:12" x14ac:dyDescent="0.2">
      <c r="A52" s="93" t="s">
        <v>82</v>
      </c>
      <c r="B52" s="94"/>
      <c r="C52" s="95"/>
      <c r="D52" s="95"/>
      <c r="F52" s="68"/>
      <c r="G52" s="68"/>
      <c r="H52" s="68"/>
      <c r="I52" s="68"/>
      <c r="J52" s="68"/>
      <c r="K52" s="68"/>
      <c r="L52" s="68"/>
    </row>
    <row r="53" spans="1:12" x14ac:dyDescent="0.2">
      <c r="A53" s="61" t="s">
        <v>8</v>
      </c>
      <c r="B53" s="62"/>
      <c r="C53" s="63"/>
      <c r="D53" s="64">
        <f>D34+D25+D16</f>
        <v>8280.75</v>
      </c>
      <c r="F53" s="68"/>
      <c r="G53" s="68"/>
      <c r="H53" s="120" t="s">
        <v>84</v>
      </c>
      <c r="I53" s="121"/>
      <c r="J53" s="68"/>
      <c r="K53" s="68"/>
      <c r="L53" s="68"/>
    </row>
    <row r="54" spans="1:12" x14ac:dyDescent="0.2">
      <c r="A54" s="9"/>
      <c r="B54" s="10"/>
      <c r="C54" s="13"/>
      <c r="D54" s="19"/>
      <c r="F54" s="68"/>
      <c r="G54" s="68"/>
      <c r="H54" s="120" t="s">
        <v>85</v>
      </c>
      <c r="I54" s="121"/>
      <c r="J54" s="68"/>
      <c r="K54" s="68"/>
      <c r="L54" s="68"/>
    </row>
    <row r="55" spans="1:12" x14ac:dyDescent="0.2">
      <c r="A55" s="57" t="s">
        <v>15</v>
      </c>
      <c r="B55" s="57"/>
      <c r="C55" s="59"/>
      <c r="D55" s="60">
        <f>SUM(D56:D59)</f>
        <v>1401.0562500000001</v>
      </c>
      <c r="F55" s="68"/>
      <c r="G55" s="68"/>
      <c r="H55" s="120" t="s">
        <v>86</v>
      </c>
      <c r="I55" s="121"/>
      <c r="J55" s="68"/>
      <c r="K55" s="68"/>
      <c r="L55" s="68"/>
    </row>
    <row r="56" spans="1:12" x14ac:dyDescent="0.2">
      <c r="A56" s="6" t="s">
        <v>73</v>
      </c>
      <c r="B56" s="6">
        <v>1</v>
      </c>
      <c r="C56" s="14">
        <f>D53*0.075</f>
        <v>621.05624999999998</v>
      </c>
      <c r="D56" s="14">
        <f>B56*C56</f>
        <v>621.05624999999998</v>
      </c>
      <c r="F56" s="68"/>
      <c r="G56" s="68"/>
      <c r="H56" s="120" t="s">
        <v>87</v>
      </c>
      <c r="I56" s="121"/>
      <c r="J56" s="68"/>
      <c r="K56" s="68"/>
      <c r="L56" s="68"/>
    </row>
    <row r="57" spans="1:12" ht="27" x14ac:dyDescent="0.2">
      <c r="A57" s="11" t="s">
        <v>63</v>
      </c>
      <c r="B57" s="6">
        <v>6</v>
      </c>
      <c r="C57" s="14">
        <v>55</v>
      </c>
      <c r="D57" s="14">
        <f>B57*C57</f>
        <v>330</v>
      </c>
      <c r="F57" s="68"/>
      <c r="G57" s="68"/>
      <c r="H57" s="68"/>
      <c r="I57" s="68"/>
      <c r="J57" s="68"/>
      <c r="K57" s="68"/>
      <c r="L57" s="68"/>
    </row>
    <row r="58" spans="1:12" x14ac:dyDescent="0.2">
      <c r="A58" s="6" t="s">
        <v>28</v>
      </c>
      <c r="B58" s="6">
        <v>1</v>
      </c>
      <c r="C58" s="14">
        <v>450</v>
      </c>
      <c r="D58" s="14">
        <f>C58*B58</f>
        <v>450</v>
      </c>
      <c r="F58" s="68"/>
      <c r="G58" s="68"/>
      <c r="H58" s="68"/>
      <c r="I58" s="68"/>
      <c r="J58" s="68"/>
      <c r="K58" s="68"/>
      <c r="L58" s="68"/>
    </row>
    <row r="59" spans="1:12" x14ac:dyDescent="0.2">
      <c r="A59" s="12" t="s">
        <v>29</v>
      </c>
      <c r="B59" s="2"/>
      <c r="C59" s="4"/>
      <c r="D59" s="4"/>
      <c r="F59" s="68"/>
      <c r="G59" s="68"/>
      <c r="H59" s="68"/>
      <c r="I59" s="68"/>
      <c r="J59" s="68"/>
      <c r="K59" s="68"/>
      <c r="L59" s="68"/>
    </row>
    <row r="60" spans="1:12" x14ac:dyDescent="0.2">
      <c r="A60" s="61" t="s">
        <v>16</v>
      </c>
      <c r="B60" s="62"/>
      <c r="C60" s="63"/>
      <c r="D60" s="64">
        <f>D55+D53</f>
        <v>9681.8062499999996</v>
      </c>
      <c r="F60" s="68"/>
      <c r="G60" s="68"/>
      <c r="H60" s="68"/>
      <c r="I60" s="68"/>
      <c r="J60" s="68"/>
      <c r="K60" s="68"/>
      <c r="L60" s="68"/>
    </row>
    <row r="61" spans="1:12" x14ac:dyDescent="0.2">
      <c r="A61" s="2"/>
      <c r="B61" s="2"/>
      <c r="C61" s="15" t="s">
        <v>17</v>
      </c>
      <c r="D61" s="15">
        <v>967.79</v>
      </c>
      <c r="F61" s="68"/>
      <c r="G61" s="68"/>
      <c r="H61" s="68"/>
      <c r="I61" s="68"/>
      <c r="J61" s="68"/>
      <c r="K61" s="68"/>
      <c r="L61" s="68"/>
    </row>
    <row r="62" spans="1:12" x14ac:dyDescent="0.2">
      <c r="A62" s="62"/>
      <c r="B62" s="62"/>
      <c r="C62" s="65" t="s">
        <v>18</v>
      </c>
      <c r="D62" s="64">
        <f>D61+D60</f>
        <v>10649.596249999999</v>
      </c>
      <c r="F62" s="68"/>
      <c r="G62" s="68"/>
      <c r="H62" s="68"/>
      <c r="I62" s="68"/>
      <c r="J62" s="68"/>
      <c r="K62" s="68"/>
      <c r="L62" s="68"/>
    </row>
    <row r="63" spans="1:12" ht="15" customHeight="1" x14ac:dyDescent="0.2">
      <c r="A63" s="2"/>
      <c r="B63" s="2"/>
      <c r="C63" s="5"/>
      <c r="D63" s="4"/>
    </row>
    <row r="64" spans="1:12" x14ac:dyDescent="0.2">
      <c r="A64" s="2"/>
      <c r="B64" s="7"/>
      <c r="C64" s="5"/>
    </row>
  </sheetData>
  <mergeCells count="16">
    <mergeCell ref="H55:I55"/>
    <mergeCell ref="H56:I56"/>
    <mergeCell ref="H54:I54"/>
    <mergeCell ref="H53:I53"/>
    <mergeCell ref="G30:K30"/>
    <mergeCell ref="G6:K7"/>
    <mergeCell ref="G26:K28"/>
    <mergeCell ref="G25:K25"/>
    <mergeCell ref="G9:K10"/>
    <mergeCell ref="G12:K13"/>
    <mergeCell ref="G15:K15"/>
    <mergeCell ref="G14:K14"/>
    <mergeCell ref="A1:A5"/>
    <mergeCell ref="C29:D29"/>
    <mergeCell ref="B17:D17"/>
    <mergeCell ref="C12:D13"/>
  </mergeCells>
  <hyperlinks>
    <hyperlink ref="H53" r:id="rId1" display="https://www.flossandfleur.com/_files/ugd/ce481a_56cfc33615ba494990c4b3910ab69051.pdf" xr:uid="{AC767D35-60FA-734B-AE8D-A2D2C276F698}"/>
    <hyperlink ref="H54" r:id="rId2" display="https://drive.google.com/file/d/1k0BRmXu9gibd1808NDzrDCR44eTlu_Vq/view" xr:uid="{AA4240EF-02AE-AF4F-989B-7D09DD2751F6}"/>
    <hyperlink ref="H55" r:id="rId3" display="https://www.flossandfleur.com/_files/ugd/ce481a_d1b32d26e551476e92bb8d37d18849c1.pdf" xr:uid="{34A67793-D302-1D4D-8EA3-91FB53DE05FC}"/>
    <hyperlink ref="H56" r:id="rId4" display="FLOSS &amp; FLEUR INSTAGRAM" xr:uid="{D9DFC81B-5A61-B54F-884A-30426D1E6EE3}"/>
    <hyperlink ref="G15:K15" r:id="rId5" display="click the image below for past event example" xr:uid="{BA54D771-6A3D-4249-9C55-9984904A8982}"/>
    <hyperlink ref="G30:K30" r:id="rId6" display="click the image below for past event example" xr:uid="{11034AFF-FA23-A546-B864-A59F048F6174}"/>
  </hyperlinks>
  <pageMargins left="0.7" right="0.7" top="0.75" bottom="0.75" header="0.3" footer="0.3"/>
  <pageSetup paperSize="9" scale="68" orientation="portrait" horizontalDpi="0" verticalDpi="0"/>
  <colBreaks count="1" manualBreakCount="1">
    <brk id="4" max="52" man="1"/>
  </colBreaks>
  <drawing r:id="rId7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790D9B18-914E-D046-BAFE-55291E381F61}">
          <x14:formula1>
            <xm:f>'price list'!$A$9:$A$17</xm:f>
          </x14:formula1>
          <xm:sqref>A30:A31</xm:sqref>
        </x14:dataValidation>
        <x14:dataValidation type="list" allowBlank="1" showInputMessage="1" showErrorMessage="1" xr:uid="{9355C994-E659-E147-94D8-35AEE4A62447}">
          <x14:formula1>
            <xm:f>'price list'!$A$22:$A$29</xm:f>
          </x14:formula1>
          <xm:sqref>A42 A44</xm:sqref>
        </x14:dataValidation>
        <x14:dataValidation type="list" allowBlank="1" showInputMessage="1" showErrorMessage="1" xr:uid="{57B514C9-06D0-6640-8516-A5D207CE2B51}">
          <x14:formula1>
            <xm:f>'price list'!$A$33:$A$34</xm:f>
          </x14:formula1>
          <xm:sqref>A46</xm:sqref>
        </x14:dataValidation>
        <x14:dataValidation type="list" allowBlank="1" showInputMessage="1" showErrorMessage="1" xr:uid="{6BB4A622-9C3F-3F4D-AD4C-C08C9A1F9B5E}">
          <x14:formula1>
            <xm:f>'price list'!$A$38:$A$40</xm:f>
          </x14:formula1>
          <xm:sqref>A49:A51</xm:sqref>
        </x14:dataValidation>
        <x14:dataValidation type="list" allowBlank="1" showInputMessage="1" showErrorMessage="1" xr:uid="{AB0B63FF-0027-9B4D-B4CF-8FC1E3E8ED54}">
          <x14:formula1>
            <xm:f>'price list'!$A$4:$A$7</xm:f>
          </x14:formula1>
          <xm:sqref>A19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7AD5-4CE7-8342-B1ED-63EEDB3A0C65}">
  <dimension ref="A3:E40"/>
  <sheetViews>
    <sheetView workbookViewId="0">
      <selection activeCell="A5" sqref="A5"/>
    </sheetView>
  </sheetViews>
  <sheetFormatPr baseColWidth="10" defaultRowHeight="16" x14ac:dyDescent="0.2"/>
  <cols>
    <col min="1" max="1" width="72.5" customWidth="1"/>
    <col min="2" max="2" width="12" customWidth="1"/>
    <col min="4" max="4" width="21.6640625" customWidth="1"/>
    <col min="5" max="5" width="18.83203125" bestFit="1" customWidth="1"/>
  </cols>
  <sheetData>
    <row r="3" spans="1:2" x14ac:dyDescent="0.2">
      <c r="A3" s="109" t="s">
        <v>9</v>
      </c>
      <c r="B3" s="109"/>
    </row>
    <row r="4" spans="1:2" ht="17" x14ac:dyDescent="0.2">
      <c r="A4" s="38" t="s">
        <v>42</v>
      </c>
      <c r="B4" s="16" t="s">
        <v>1</v>
      </c>
    </row>
    <row r="5" spans="1:2" x14ac:dyDescent="0.2">
      <c r="A5" s="17" t="s">
        <v>25</v>
      </c>
      <c r="B5" s="52">
        <v>335</v>
      </c>
    </row>
    <row r="6" spans="1:2" x14ac:dyDescent="0.2">
      <c r="A6" s="53" t="s">
        <v>10</v>
      </c>
      <c r="B6" s="52">
        <f>25*12</f>
        <v>300</v>
      </c>
    </row>
    <row r="7" spans="1:2" x14ac:dyDescent="0.2">
      <c r="A7" s="17" t="s">
        <v>11</v>
      </c>
      <c r="B7" s="52">
        <v>275</v>
      </c>
    </row>
    <row r="8" spans="1:2" x14ac:dyDescent="0.2">
      <c r="A8" s="54" t="s">
        <v>26</v>
      </c>
      <c r="B8" s="66" t="s">
        <v>1</v>
      </c>
    </row>
    <row r="9" spans="1:2" x14ac:dyDescent="0.2">
      <c r="A9" s="17" t="s">
        <v>32</v>
      </c>
      <c r="B9" s="55">
        <v>1900</v>
      </c>
    </row>
    <row r="10" spans="1:2" x14ac:dyDescent="0.2">
      <c r="A10" s="17" t="s">
        <v>33</v>
      </c>
      <c r="B10" s="55">
        <v>890</v>
      </c>
    </row>
    <row r="11" spans="1:2" x14ac:dyDescent="0.2">
      <c r="A11" s="17" t="s">
        <v>34</v>
      </c>
      <c r="B11" s="55">
        <v>1185</v>
      </c>
    </row>
    <row r="12" spans="1:2" x14ac:dyDescent="0.2">
      <c r="A12" s="17" t="s">
        <v>35</v>
      </c>
      <c r="B12" s="55">
        <v>1200</v>
      </c>
    </row>
    <row r="13" spans="1:2" x14ac:dyDescent="0.2">
      <c r="A13" s="17" t="s">
        <v>36</v>
      </c>
      <c r="B13" s="55">
        <v>1750</v>
      </c>
    </row>
    <row r="14" spans="1:2" x14ac:dyDescent="0.2">
      <c r="A14" s="17" t="s">
        <v>37</v>
      </c>
      <c r="B14" s="55">
        <v>1145</v>
      </c>
    </row>
    <row r="15" spans="1:2" ht="68" x14ac:dyDescent="0.2">
      <c r="A15" s="27" t="s">
        <v>40</v>
      </c>
      <c r="B15" s="55">
        <v>750</v>
      </c>
    </row>
    <row r="16" spans="1:2" ht="51" x14ac:dyDescent="0.2">
      <c r="A16" s="27" t="s">
        <v>38</v>
      </c>
      <c r="B16" s="55">
        <v>550</v>
      </c>
    </row>
    <row r="17" spans="1:5" ht="51" x14ac:dyDescent="0.2">
      <c r="A17" s="27" t="s">
        <v>39</v>
      </c>
      <c r="B17" s="55">
        <v>350</v>
      </c>
    </row>
    <row r="18" spans="1:5" x14ac:dyDescent="0.2">
      <c r="A18" s="18"/>
    </row>
    <row r="19" spans="1:5" ht="17" thickBot="1" x14ac:dyDescent="0.25">
      <c r="A19" s="18"/>
    </row>
    <row r="20" spans="1:5" ht="17" customHeight="1" thickBot="1" x14ac:dyDescent="0.25">
      <c r="A20" s="114" t="s">
        <v>14</v>
      </c>
      <c r="B20" s="114"/>
      <c r="D20" s="110" t="s">
        <v>56</v>
      </c>
      <c r="E20" s="111"/>
    </row>
    <row r="21" spans="1:5" x14ac:dyDescent="0.2">
      <c r="A21" s="114"/>
      <c r="B21" s="114"/>
      <c r="D21" s="56" t="s">
        <v>57</v>
      </c>
      <c r="E21" s="112"/>
    </row>
    <row r="22" spans="1:5" ht="18" customHeight="1" thickBot="1" x14ac:dyDescent="0.25">
      <c r="A22" s="115"/>
      <c r="B22" s="115"/>
      <c r="D22" s="37">
        <f>Calculator!B12</f>
        <v>90</v>
      </c>
      <c r="E22" s="113"/>
    </row>
    <row r="23" spans="1:5" ht="48" x14ac:dyDescent="0.2">
      <c r="A23" s="22" t="s">
        <v>53</v>
      </c>
      <c r="B23" s="16" t="s">
        <v>54</v>
      </c>
      <c r="D23" s="39" t="s">
        <v>58</v>
      </c>
      <c r="E23" s="67" t="s">
        <v>59</v>
      </c>
    </row>
    <row r="24" spans="1:5" ht="17" x14ac:dyDescent="0.2">
      <c r="A24" s="27" t="s">
        <v>2</v>
      </c>
      <c r="B24" s="17">
        <v>36</v>
      </c>
      <c r="D24" s="40" t="s">
        <v>2</v>
      </c>
      <c r="E24" s="49">
        <f>(D22/8)*3</f>
        <v>33.75</v>
      </c>
    </row>
    <row r="25" spans="1:5" ht="34" customHeight="1" x14ac:dyDescent="0.2">
      <c r="A25" s="28" t="s">
        <v>19</v>
      </c>
      <c r="B25" s="24">
        <v>220</v>
      </c>
      <c r="D25" s="41" t="s">
        <v>19</v>
      </c>
      <c r="E25" s="49">
        <f>D22/10</f>
        <v>9</v>
      </c>
    </row>
    <row r="26" spans="1:5" ht="34" customHeight="1" x14ac:dyDescent="0.2">
      <c r="A26" s="28" t="s">
        <v>20</v>
      </c>
      <c r="B26" s="24">
        <f>195</f>
        <v>195</v>
      </c>
      <c r="D26" s="41" t="s">
        <v>20</v>
      </c>
      <c r="E26" s="49">
        <f>(D22/10)*2</f>
        <v>18</v>
      </c>
    </row>
    <row r="27" spans="1:5" ht="17" x14ac:dyDescent="0.2">
      <c r="A27" s="29" t="s">
        <v>3</v>
      </c>
      <c r="B27" s="30">
        <v>220</v>
      </c>
      <c r="D27" s="42" t="s">
        <v>3</v>
      </c>
      <c r="E27" s="49">
        <f>D22/10</f>
        <v>9</v>
      </c>
    </row>
    <row r="28" spans="1:5" ht="17" x14ac:dyDescent="0.2">
      <c r="A28" s="28" t="s">
        <v>0</v>
      </c>
      <c r="B28" s="24">
        <v>65</v>
      </c>
      <c r="D28" s="41" t="s">
        <v>0</v>
      </c>
      <c r="E28" s="49">
        <f>(D22/10)*3</f>
        <v>27</v>
      </c>
    </row>
    <row r="29" spans="1:5" ht="68" customHeight="1" thickBot="1" x14ac:dyDescent="0.25">
      <c r="A29" s="29" t="s">
        <v>4</v>
      </c>
      <c r="B29" s="30">
        <v>95</v>
      </c>
      <c r="D29" s="43" t="s">
        <v>4</v>
      </c>
      <c r="E29" s="50">
        <f>D22/10</f>
        <v>9</v>
      </c>
    </row>
    <row r="30" spans="1:5" ht="17" x14ac:dyDescent="0.2">
      <c r="A30" s="25" t="s">
        <v>55</v>
      </c>
      <c r="B30" s="26" t="s">
        <v>30</v>
      </c>
    </row>
    <row r="31" spans="1:5" x14ac:dyDescent="0.2">
      <c r="A31" s="18"/>
    </row>
    <row r="32" spans="1:5" ht="17" x14ac:dyDescent="0.2">
      <c r="A32" s="22" t="s">
        <v>53</v>
      </c>
      <c r="B32" s="16" t="s">
        <v>54</v>
      </c>
    </row>
    <row r="33" spans="1:5" ht="34" x14ac:dyDescent="0.2">
      <c r="A33" s="32" t="s">
        <v>22</v>
      </c>
      <c r="B33" s="33">
        <v>30</v>
      </c>
      <c r="D33" s="45" t="s">
        <v>22</v>
      </c>
      <c r="E33" s="48">
        <f>D22/10</f>
        <v>9</v>
      </c>
    </row>
    <row r="34" spans="1:5" ht="34" x14ac:dyDescent="0.2">
      <c r="A34" s="35" t="s">
        <v>21</v>
      </c>
      <c r="B34" s="34">
        <v>19</v>
      </c>
      <c r="D34" s="46" t="s">
        <v>21</v>
      </c>
      <c r="E34" s="47">
        <f>(D22/10)*4</f>
        <v>36</v>
      </c>
    </row>
    <row r="35" spans="1:5" x14ac:dyDescent="0.2">
      <c r="A35" s="18"/>
    </row>
    <row r="36" spans="1:5" x14ac:dyDescent="0.2">
      <c r="A36" s="18"/>
    </row>
    <row r="37" spans="1:5" ht="17" x14ac:dyDescent="0.2">
      <c r="A37" s="22" t="s">
        <v>53</v>
      </c>
      <c r="B37" s="16" t="s">
        <v>54</v>
      </c>
    </row>
    <row r="38" spans="1:5" ht="17" x14ac:dyDescent="0.2">
      <c r="A38" s="31" t="s">
        <v>27</v>
      </c>
      <c r="B38" s="33">
        <v>4</v>
      </c>
    </row>
    <row r="39" spans="1:5" ht="17" x14ac:dyDescent="0.2">
      <c r="A39" s="32" t="s">
        <v>23</v>
      </c>
      <c r="B39" s="33">
        <v>6</v>
      </c>
    </row>
    <row r="40" spans="1:5" ht="17" x14ac:dyDescent="0.2">
      <c r="A40" s="35" t="s">
        <v>24</v>
      </c>
      <c r="B40" s="34">
        <f>(85/10)</f>
        <v>8.5</v>
      </c>
    </row>
  </sheetData>
  <mergeCells count="4">
    <mergeCell ref="A3:B3"/>
    <mergeCell ref="D20:E20"/>
    <mergeCell ref="E21:E22"/>
    <mergeCell ref="A20:B22"/>
  </mergeCells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Calculator</vt:lpstr>
      <vt:lpstr>price list</vt:lpstr>
      <vt:lpstr>Calculator!Print_Area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TMGBP</dc:creator>
  <cp:lastModifiedBy>TMGBP</cp:lastModifiedBy>
  <dcterms:created xsi:type="dcterms:W3CDTF">2023-09-12T11:49:10Z</dcterms:created>
  <dcterms:modified xsi:type="dcterms:W3CDTF">2023-09-14T07:31:30Z</dcterms:modified>
</cp:coreProperties>
</file>